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7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Dje/Dropbox/EchangeTM-JB/BANC MCC V2/Ressources/"/>
    </mc:Choice>
  </mc:AlternateContent>
  <bookViews>
    <workbookView xWindow="840" yWindow="560" windowWidth="26480" windowHeight="15300"/>
  </bookViews>
  <sheets>
    <sheet name="Feuil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F18" i="1"/>
  <c r="K18" i="1"/>
  <c r="L18" i="1"/>
  <c r="J19" i="1"/>
  <c r="F19" i="1"/>
  <c r="K19" i="1"/>
  <c r="L19" i="1"/>
  <c r="J20" i="1"/>
  <c r="F20" i="1"/>
  <c r="K20" i="1"/>
  <c r="L20" i="1"/>
  <c r="J21" i="1"/>
  <c r="J22" i="1"/>
  <c r="J17" i="1"/>
  <c r="F21" i="1"/>
  <c r="K21" i="1"/>
  <c r="L21" i="1"/>
  <c r="F22" i="1"/>
  <c r="K22" i="1"/>
  <c r="L22" i="1"/>
  <c r="F17" i="1"/>
  <c r="K17" i="1"/>
  <c r="L17" i="1"/>
  <c r="E48" i="1"/>
  <c r="D27" i="1"/>
  <c r="D30" i="1"/>
  <c r="D26" i="1"/>
  <c r="D31" i="1"/>
  <c r="F9" i="1"/>
  <c r="F10" i="1"/>
  <c r="F11" i="1"/>
  <c r="F12" i="1"/>
  <c r="F8" i="1"/>
  <c r="D36" i="1"/>
  <c r="D39" i="1"/>
  <c r="E49" i="1"/>
  <c r="D35" i="1"/>
  <c r="D40" i="1"/>
  <c r="E50" i="1"/>
  <c r="G17" i="1"/>
  <c r="H17" i="1"/>
  <c r="G18" i="1"/>
  <c r="H18" i="1"/>
  <c r="G19" i="1"/>
  <c r="H19" i="1"/>
  <c r="G20" i="1"/>
  <c r="H20" i="1"/>
  <c r="G21" i="1"/>
  <c r="H21" i="1"/>
  <c r="G22" i="1"/>
  <c r="H22" i="1"/>
  <c r="G9" i="1"/>
  <c r="H9" i="1"/>
  <c r="G10" i="1"/>
  <c r="H10" i="1"/>
  <c r="G11" i="1"/>
  <c r="H11" i="1"/>
  <c r="G12" i="1"/>
  <c r="H12" i="1"/>
  <c r="G8" i="1"/>
  <c r="H8" i="1"/>
  <c r="E52" i="1"/>
  <c r="G56" i="1"/>
</calcChain>
</file>

<file path=xl/sharedStrings.xml><?xml version="1.0" encoding="utf-8"?>
<sst xmlns="http://schemas.openxmlformats.org/spreadsheetml/2006/main" count="78" uniqueCount="51">
  <si>
    <t>U</t>
  </si>
  <si>
    <t>I</t>
  </si>
  <si>
    <t>tr/min</t>
  </si>
  <si>
    <t>volts</t>
  </si>
  <si>
    <t>A vide</t>
  </si>
  <si>
    <t>Courbe de type y = a.x + b</t>
  </si>
  <si>
    <t>|a| =</t>
  </si>
  <si>
    <t>|b| =</t>
  </si>
  <si>
    <t>k =</t>
  </si>
  <si>
    <t>R =</t>
  </si>
  <si>
    <t>Calculs des constantes k et R :</t>
  </si>
  <si>
    <t>A</t>
  </si>
  <si>
    <t>f</t>
  </si>
  <si>
    <t>Calculs des constantes C_perte_sec et f :</t>
  </si>
  <si>
    <t>ω</t>
  </si>
  <si>
    <t>rad/s</t>
  </si>
  <si>
    <t>Sous charge sans modifier U</t>
  </si>
  <si>
    <t>A vide, mesurez U, N et I :</t>
  </si>
  <si>
    <t>A compléter</t>
  </si>
  <si>
    <t>Calcul automatique</t>
  </si>
  <si>
    <t>Cfs</t>
  </si>
  <si>
    <t>N.m.s</t>
  </si>
  <si>
    <t>N.m</t>
  </si>
  <si>
    <t>Ω</t>
  </si>
  <si>
    <t>N.m/A</t>
  </si>
  <si>
    <t>Nmot</t>
  </si>
  <si>
    <t>Nms</t>
  </si>
  <si>
    <t>Nm</t>
  </si>
  <si>
    <t>s</t>
  </si>
  <si>
    <t>kg.m²</t>
  </si>
  <si>
    <t>Conditions initiales pour le calcul</t>
  </si>
  <si>
    <t>temps d'arrêt</t>
  </si>
  <si>
    <t>charge</t>
  </si>
  <si>
    <t>Nred</t>
  </si>
  <si>
    <t>r =</t>
  </si>
  <si>
    <t>Evaluation de l'inertie moteur (J) :</t>
  </si>
  <si>
    <t>Calcul de l'inertie totale rapportée à l'axe moteur :</t>
  </si>
  <si>
    <t>Inertie de l'arbre tourant issue de SolidWorks :</t>
  </si>
  <si>
    <t>Inertie totale</t>
  </si>
  <si>
    <t>V</t>
  </si>
  <si>
    <t>A tension constante, faire varier la charge, mesurez U, N et I, indiquez la charge appliquée :</t>
  </si>
  <si>
    <t>Relevé de a et b :</t>
  </si>
  <si>
    <t>Inertie motoréducteur à l'axe de sortie :</t>
  </si>
  <si>
    <t>ωred</t>
  </si>
  <si>
    <t>ωmot</t>
  </si>
  <si>
    <t>g (pour vérif)</t>
  </si>
  <si>
    <t>couple équiv.</t>
  </si>
  <si>
    <t>W</t>
  </si>
  <si>
    <t>P sortie (méca)</t>
  </si>
  <si>
    <t>Rendement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</si>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</sst>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 Unicode MS"/>
      <family val="2"/>
    </font>
    <font>
      <sz val="9"/>
      <color rgb="FF595959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Fill="1"/>
    <xf numFmtId="0" fontId="0" fillId="0" borderId="1" xfId="0" applyBorder="1"/>
    <xf numFmtId="0" fontId="0" fillId="0" borderId="0" xfId="0" applyFill="1" applyBorder="1"/>
    <xf numFmtId="11" fontId="0" fillId="0" borderId="0" xfId="0" applyNumberFormat="1" applyFill="1" applyBorder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3" xfId="0" applyBorder="1" applyAlignment="1">
      <alignment horizontal="left" vertical="center"/>
    </xf>
    <xf numFmtId="0" fontId="0" fillId="0" borderId="3" xfId="0" applyBorder="1"/>
    <xf numFmtId="0" fontId="0" fillId="0" borderId="0" xfId="0" applyBorder="1" applyAlignment="1">
      <alignment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 readingOrder="1"/>
    </xf>
    <xf numFmtId="0" fontId="0" fillId="0" borderId="3" xfId="0" applyFill="1" applyBorder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0" xfId="0" applyFill="1"/>
    <xf numFmtId="0" fontId="0" fillId="2" borderId="0" xfId="0" applyFill="1"/>
    <xf numFmtId="0" fontId="0" fillId="3" borderId="0" xfId="0" applyNumberFormat="1" applyFill="1"/>
    <xf numFmtId="0" fontId="0" fillId="3" borderId="2" xfId="0" applyFill="1" applyBorder="1" applyAlignment="1">
      <alignment horizontal="center" vertical="center"/>
    </xf>
    <xf numFmtId="0" fontId="0" fillId="2" borderId="1" xfId="0" applyFill="1" applyBorder="1"/>
    <xf numFmtId="0" fontId="4" fillId="2" borderId="1" xfId="0" applyFont="1" applyFill="1" applyBorder="1"/>
    <xf numFmtId="0" fontId="7" fillId="2" borderId="1" xfId="0" applyFont="1" applyFill="1" applyBorder="1"/>
    <xf numFmtId="0" fontId="0" fillId="2" borderId="3" xfId="0" applyFill="1" applyBorder="1"/>
    <xf numFmtId="0" fontId="0" fillId="3" borderId="1" xfId="0" applyFill="1" applyBorder="1"/>
    <xf numFmtId="0" fontId="0" fillId="3" borderId="3" xfId="0" applyFill="1" applyBorder="1"/>
    <xf numFmtId="0" fontId="0" fillId="0" borderId="2" xfId="0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l-G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l-G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ωred=f(U) (à vide)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l-GR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ωred=f(U) (à vide)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Feuil1!$C$8:$C$12</c:f>
              <c:numCache>
                <c:formatCode>General</c:formatCode>
                <c:ptCount val="5"/>
              </c:numCache>
            </c:numRef>
          </c:xVal>
          <c:yVal>
            <c:numRef>
              <c:f>Feuil1!$F$8:$F$12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C7D-4CCB-8803-2CAA3E162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039728"/>
        <c:axId val="-2098301024"/>
      </c:scatterChart>
      <c:valAx>
        <c:axId val="-2099039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98301024"/>
        <c:crosses val="autoZero"/>
        <c:crossBetween val="midCat"/>
      </c:valAx>
      <c:valAx>
        <c:axId val="-2098301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99039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 algn="ctr" rtl="0">
            <a:defRPr lang="el-GR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ωred=f(I) (sous charge à U constant)</c:v>
          </c:tx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000553779726293314"/>
                  <c:y val="0.09205193355595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Feuil1!$D$17:$D$22</c:f>
              <c:numCache>
                <c:formatCode>General</c:formatCode>
                <c:ptCount val="6"/>
              </c:numCache>
            </c:numRef>
          </c:xVal>
          <c:yVal>
            <c:numRef>
              <c:f>Feuil1!$F$17:$F$22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928C-4752-9806-6FC95636E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6489424"/>
        <c:axId val="-1976330784"/>
      </c:scatterChart>
      <c:valAx>
        <c:axId val="-1976489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76330784"/>
        <c:crosses val="autoZero"/>
        <c:crossBetween val="midCat"/>
      </c:valAx>
      <c:valAx>
        <c:axId val="-197633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76489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I=f(ωred) (à vide)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027382067898315"/>
                  <c:y val="0.14454678595055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Feuil1!$F$8:$F$12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xVal>
          <c:yVal>
            <c:numRef>
              <c:f>Feuil1!$D$8:$D$12</c:f>
              <c:numCache>
                <c:formatCode>General</c:formatCode>
                <c:ptCount val="5"/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60D9-42C2-B0F8-4D2700210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31465664"/>
        <c:axId val="-1931463888"/>
      </c:scatterChart>
      <c:valAx>
        <c:axId val="-1931465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31463888"/>
        <c:crosses val="autoZero"/>
        <c:crossBetween val="midCat"/>
      </c:valAx>
      <c:valAx>
        <c:axId val="-193146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31465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1"/>
          <c:tx>
            <c:v>w=f(couple)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Feuil1!$J$17:$J$22</c:f>
              <c:numCache>
                <c:formatCode>General</c:formatCode>
                <c:ptCount val="6"/>
                <c:pt idx="0">
                  <c:v>0.0142732594936709</c:v>
                </c:pt>
                <c:pt idx="1">
                  <c:v>0.0498745253164557</c:v>
                </c:pt>
                <c:pt idx="2">
                  <c:v>0.0854757911392405</c:v>
                </c:pt>
                <c:pt idx="3">
                  <c:v>0.15667832278481</c:v>
                </c:pt>
                <c:pt idx="4">
                  <c:v>0.22788085443038</c:v>
                </c:pt>
                <c:pt idx="5">
                  <c:v>0.299083386075949</c:v>
                </c:pt>
              </c:numCache>
            </c:numRef>
          </c:xVal>
          <c:yVal>
            <c:numRef>
              <c:f>Feuil1!$F$17:$F$22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6F8-4B16-B65F-7455E03EDE86}"/>
            </c:ext>
          </c:extLst>
        </c:ser>
        <c:ser>
          <c:idx val="3"/>
          <c:order val="3"/>
          <c:tx>
            <c:v>Rendement=f(couple)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Feuil1!$J$17:$J$22</c:f>
              <c:numCache>
                <c:formatCode>General</c:formatCode>
                <c:ptCount val="6"/>
                <c:pt idx="0">
                  <c:v>0.0142732594936709</c:v>
                </c:pt>
                <c:pt idx="1">
                  <c:v>0.0498745253164557</c:v>
                </c:pt>
                <c:pt idx="2">
                  <c:v>0.0854757911392405</c:v>
                </c:pt>
                <c:pt idx="3">
                  <c:v>0.15667832278481</c:v>
                </c:pt>
                <c:pt idx="4">
                  <c:v>0.22788085443038</c:v>
                </c:pt>
                <c:pt idx="5">
                  <c:v>0.299083386075949</c:v>
                </c:pt>
              </c:numCache>
            </c:numRef>
          </c:xVal>
          <c:yVal>
            <c:numRef>
              <c:f>Feuil1!$L$17:$L$22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A6F8-4B16-B65F-7455E03EDE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6058608"/>
        <c:axId val="-2056874688"/>
      </c:scatterChart>
      <c:scatterChart>
        <c:scatterStyle val="smoothMarker"/>
        <c:varyColors val="0"/>
        <c:ser>
          <c:idx val="0"/>
          <c:order val="0"/>
          <c:tx>
            <c:v>I=f(couple)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Feuil1!$J$17:$J$22</c:f>
              <c:numCache>
                <c:formatCode>General</c:formatCode>
                <c:ptCount val="6"/>
                <c:pt idx="0">
                  <c:v>0.0142732594936709</c:v>
                </c:pt>
                <c:pt idx="1">
                  <c:v>0.0498745253164557</c:v>
                </c:pt>
                <c:pt idx="2">
                  <c:v>0.0854757911392405</c:v>
                </c:pt>
                <c:pt idx="3">
                  <c:v>0.15667832278481</c:v>
                </c:pt>
                <c:pt idx="4">
                  <c:v>0.22788085443038</c:v>
                </c:pt>
                <c:pt idx="5">
                  <c:v>0.299083386075949</c:v>
                </c:pt>
              </c:numCache>
            </c:numRef>
          </c:xVal>
          <c:yVal>
            <c:numRef>
              <c:f>Feuil1!$D$17:$D$22</c:f>
              <c:numCache>
                <c:formatCode>General</c:formatCode>
                <c:ptCount val="6"/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A6F8-4B16-B65F-7455E03EDE86}"/>
            </c:ext>
          </c:extLst>
        </c:ser>
        <c:ser>
          <c:idx val="2"/>
          <c:order val="2"/>
          <c:tx>
            <c:v>P=f(couple)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Feuil1!$J$17:$J$22</c:f>
              <c:numCache>
                <c:formatCode>General</c:formatCode>
                <c:ptCount val="6"/>
                <c:pt idx="0">
                  <c:v>0.0142732594936709</c:v>
                </c:pt>
                <c:pt idx="1">
                  <c:v>0.0498745253164557</c:v>
                </c:pt>
                <c:pt idx="2">
                  <c:v>0.0854757911392405</c:v>
                </c:pt>
                <c:pt idx="3">
                  <c:v>0.15667832278481</c:v>
                </c:pt>
                <c:pt idx="4">
                  <c:v>0.22788085443038</c:v>
                </c:pt>
                <c:pt idx="5">
                  <c:v>0.299083386075949</c:v>
                </c:pt>
              </c:numCache>
            </c:numRef>
          </c:xVal>
          <c:yVal>
            <c:numRef>
              <c:f>Feuil1!$K$17:$K$22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A6F8-4B16-B65F-7455E03EDE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6798688"/>
        <c:axId val="-1931474128"/>
      </c:scatterChart>
      <c:valAx>
        <c:axId val="-1976058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N.m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56874688"/>
        <c:crosses val="autoZero"/>
        <c:crossBetween val="midCat"/>
      </c:valAx>
      <c:valAx>
        <c:axId val="-205687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rad/s</a:t>
                </a:r>
              </a:p>
              <a:p>
                <a:pPr>
                  <a:defRPr/>
                </a:pPr>
                <a:r>
                  <a:rPr lang="fr-FR"/>
                  <a:t>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76058608"/>
        <c:crosses val="autoZero"/>
        <c:crossBetween val="midCat"/>
      </c:valAx>
      <c:valAx>
        <c:axId val="-193147412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</a:t>
                </a:r>
              </a:p>
              <a:p>
                <a:pPr>
                  <a:defRPr/>
                </a:pPr>
                <a:r>
                  <a:rPr lang="fr-FR"/>
                  <a:t>W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56798688"/>
        <c:crosses val="max"/>
        <c:crossBetween val="midCat"/>
      </c:valAx>
      <c:valAx>
        <c:axId val="-2056798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93147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188260</xdr:rowOff>
    </xdr:from>
    <xdr:to>
      <xdr:col>14</xdr:col>
      <xdr:colOff>800100</xdr:colOff>
      <xdr:row>12</xdr:row>
      <xdr:rowOff>9525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566B2039-19DF-4E2A-8A4A-3309673CB2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12328</xdr:colOff>
      <xdr:row>22</xdr:row>
      <xdr:rowOff>187138</xdr:rowOff>
    </xdr:from>
    <xdr:to>
      <xdr:col>12</xdr:col>
      <xdr:colOff>394608</xdr:colOff>
      <xdr:row>35</xdr:row>
      <xdr:rowOff>190499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xmlns="" id="{8E06609B-93EC-40C1-A07D-51680B6C2C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9526</xdr:colOff>
      <xdr:row>37</xdr:row>
      <xdr:rowOff>9526</xdr:rowOff>
    </xdr:from>
    <xdr:to>
      <xdr:col>12</xdr:col>
      <xdr:colOff>394607</xdr:colOff>
      <xdr:row>49</xdr:row>
      <xdr:rowOff>57150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xmlns="" id="{C290C82A-2A67-43F0-92ED-32F0B7CF76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200025</xdr:colOff>
      <xdr:row>26</xdr:row>
      <xdr:rowOff>0</xdr:rowOff>
    </xdr:from>
    <xdr:to>
      <xdr:col>8</xdr:col>
      <xdr:colOff>12328</xdr:colOff>
      <xdr:row>29</xdr:row>
      <xdr:rowOff>93568</xdr:rowOff>
    </xdr:to>
    <xdr:cxnSp macro="">
      <xdr:nvCxnSpPr>
        <xdr:cNvPr id="7" name="Connecteur droit avec flèche 6">
          <a:extLst>
            <a:ext uri="{FF2B5EF4-FFF2-40B4-BE49-F238E27FC236}">
              <a16:creationId xmlns:a16="http://schemas.microsoft.com/office/drawing/2014/main" xmlns="" id="{3FA4B34B-F265-410F-9C6E-7A9E729A1CD9}"/>
            </a:ext>
          </a:extLst>
        </xdr:cNvPr>
        <xdr:cNvCxnSpPr>
          <a:endCxn id="4" idx="1"/>
        </xdr:cNvCxnSpPr>
      </xdr:nvCxnSpPr>
      <xdr:spPr>
        <a:xfrm>
          <a:off x="3343275" y="4572000"/>
          <a:ext cx="3037196" cy="665068"/>
        </a:xfrm>
        <a:prstGeom prst="straightConnector1">
          <a:avLst/>
        </a:prstGeom>
        <a:ln>
          <a:headEnd type="triangle" w="med" len="med"/>
          <a:tailEnd type="none" w="med" len="med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257175</xdr:colOff>
      <xdr:row>35</xdr:row>
      <xdr:rowOff>9525</xdr:rowOff>
    </xdr:from>
    <xdr:to>
      <xdr:col>8</xdr:col>
      <xdr:colOff>9526</xdr:colOff>
      <xdr:row>43</xdr:row>
      <xdr:rowOff>12927</xdr:rowOff>
    </xdr:to>
    <xdr:cxnSp macro="">
      <xdr:nvCxnSpPr>
        <xdr:cNvPr id="9" name="Connecteur droit avec flèche 8">
          <a:extLst>
            <a:ext uri="{FF2B5EF4-FFF2-40B4-BE49-F238E27FC236}">
              <a16:creationId xmlns:a16="http://schemas.microsoft.com/office/drawing/2014/main" xmlns="" id="{3E951CB4-428E-4DF3-83FF-594FAAF0F52A}"/>
            </a:ext>
          </a:extLst>
        </xdr:cNvPr>
        <xdr:cNvCxnSpPr>
          <a:endCxn id="5" idx="1"/>
        </xdr:cNvCxnSpPr>
      </xdr:nvCxnSpPr>
      <xdr:spPr>
        <a:xfrm>
          <a:off x="3400425" y="6296025"/>
          <a:ext cx="2977244" cy="1527402"/>
        </a:xfrm>
        <a:prstGeom prst="straightConnector1">
          <a:avLst/>
        </a:prstGeom>
        <a:ln>
          <a:headEnd type="triangle" w="med" len="med"/>
          <a:tailEnd type="none" w="med" len="med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808106</xdr:colOff>
      <xdr:row>13</xdr:row>
      <xdr:rowOff>182656</xdr:rowOff>
    </xdr:from>
    <xdr:to>
      <xdr:col>19</xdr:col>
      <xdr:colOff>282628</xdr:colOff>
      <xdr:row>33</xdr:row>
      <xdr:rowOff>24651</xdr:rowOff>
    </xdr:to>
    <xdr:graphicFrame macro="">
      <xdr:nvGraphicFramePr>
        <xdr:cNvPr id="16" name="Graphique 15">
          <a:extLst>
            <a:ext uri="{FF2B5EF4-FFF2-40B4-BE49-F238E27FC236}">
              <a16:creationId xmlns:a16="http://schemas.microsoft.com/office/drawing/2014/main" xmlns="" id="{C7633525-FC9E-4D4C-A7C8-17F073D5D1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56"/>
  <sheetViews>
    <sheetView tabSelected="1" topLeftCell="E13" zoomScale="115" zoomScaleNormal="115" zoomScalePageLayoutView="115" workbookViewId="0">
      <selection activeCell="U28" sqref="U28"/>
    </sheetView>
  </sheetViews>
  <sheetFormatPr baseColWidth="10" defaultRowHeight="15" x14ac:dyDescent="0.2"/>
  <cols>
    <col min="4" max="4" width="12.83203125" bestFit="1" customWidth="1"/>
    <col min="5" max="5" width="12.83203125" customWidth="1"/>
    <col min="6" max="6" width="12" customWidth="1"/>
    <col min="7" max="7" width="12" bestFit="1" customWidth="1"/>
    <col min="9" max="9" width="12.5" customWidth="1"/>
    <col min="10" max="10" width="13.5" bestFit="1" customWidth="1"/>
    <col min="11" max="11" width="14.6640625" bestFit="1" customWidth="1"/>
    <col min="12" max="13" width="12.1640625" customWidth="1"/>
    <col min="14" max="14" width="12.5" bestFit="1" customWidth="1"/>
    <col min="15" max="15" width="12.1640625" bestFit="1" customWidth="1"/>
    <col min="19" max="19" width="12" bestFit="1" customWidth="1"/>
  </cols>
  <sheetData>
    <row r="3" spans="3:12" x14ac:dyDescent="0.2">
      <c r="C3" s="17"/>
      <c r="D3" t="s">
        <v>18</v>
      </c>
      <c r="F3" s="18"/>
      <c r="G3" t="s">
        <v>19</v>
      </c>
    </row>
    <row r="5" spans="3:12" x14ac:dyDescent="0.2">
      <c r="C5" t="s">
        <v>17</v>
      </c>
      <c r="E5" s="7" t="s">
        <v>34</v>
      </c>
      <c r="F5" s="19"/>
    </row>
    <row r="6" spans="3:12" x14ac:dyDescent="0.2">
      <c r="C6" s="1" t="s">
        <v>0</v>
      </c>
      <c r="D6" s="1" t="s">
        <v>1</v>
      </c>
      <c r="E6" s="1" t="s">
        <v>33</v>
      </c>
      <c r="F6" s="6" t="s">
        <v>43</v>
      </c>
      <c r="G6" s="1" t="s">
        <v>25</v>
      </c>
      <c r="H6" s="6" t="s">
        <v>44</v>
      </c>
    </row>
    <row r="7" spans="3:12" x14ac:dyDescent="0.2">
      <c r="C7" s="1" t="s">
        <v>3</v>
      </c>
      <c r="D7" s="1" t="s">
        <v>11</v>
      </c>
      <c r="E7" s="1" t="s">
        <v>2</v>
      </c>
      <c r="F7" s="1" t="s">
        <v>2</v>
      </c>
      <c r="G7" s="1" t="s">
        <v>2</v>
      </c>
      <c r="H7" s="1" t="s">
        <v>15</v>
      </c>
    </row>
    <row r="8" spans="3:12" x14ac:dyDescent="0.2">
      <c r="C8" s="16"/>
      <c r="D8" s="16"/>
      <c r="E8" s="16"/>
      <c r="F8" s="15">
        <f>E8*PI()/30</f>
        <v>0</v>
      </c>
      <c r="G8" s="15" t="e">
        <f>E8/$F$5</f>
        <v>#DIV/0!</v>
      </c>
      <c r="H8" s="15" t="e">
        <f>PI()*G8/30</f>
        <v>#DIV/0!</v>
      </c>
    </row>
    <row r="9" spans="3:12" x14ac:dyDescent="0.2">
      <c r="C9" s="16"/>
      <c r="D9" s="16"/>
      <c r="E9" s="16"/>
      <c r="F9" s="15">
        <f>E9*PI()/30</f>
        <v>0</v>
      </c>
      <c r="G9" s="15" t="e">
        <f>E9/$F$5</f>
        <v>#DIV/0!</v>
      </c>
      <c r="H9" s="15" t="e">
        <f t="shared" ref="H9:H12" si="0">PI()*G9/30</f>
        <v>#DIV/0!</v>
      </c>
    </row>
    <row r="10" spans="3:12" x14ac:dyDescent="0.2">
      <c r="C10" s="16"/>
      <c r="D10" s="16"/>
      <c r="E10" s="16"/>
      <c r="F10" s="15">
        <f>E10*PI()/30</f>
        <v>0</v>
      </c>
      <c r="G10" s="15" t="e">
        <f>E10/$F$5</f>
        <v>#DIV/0!</v>
      </c>
      <c r="H10" s="15" t="e">
        <f t="shared" si="0"/>
        <v>#DIV/0!</v>
      </c>
    </row>
    <row r="11" spans="3:12" x14ac:dyDescent="0.2">
      <c r="C11" s="16"/>
      <c r="D11" s="16"/>
      <c r="E11" s="16"/>
      <c r="F11" s="15">
        <f>E11*PI()/30</f>
        <v>0</v>
      </c>
      <c r="G11" s="15" t="e">
        <f>E11/$F$5</f>
        <v>#DIV/0!</v>
      </c>
      <c r="H11" s="15" t="e">
        <f t="shared" si="0"/>
        <v>#DIV/0!</v>
      </c>
    </row>
    <row r="12" spans="3:12" x14ac:dyDescent="0.2">
      <c r="C12" s="16"/>
      <c r="D12" s="16"/>
      <c r="E12" s="16"/>
      <c r="F12" s="15">
        <f>E12*PI()/30</f>
        <v>0</v>
      </c>
      <c r="G12" s="15" t="e">
        <f>E12/$F$5</f>
        <v>#DIV/0!</v>
      </c>
      <c r="H12" s="15" t="e">
        <f t="shared" si="0"/>
        <v>#DIV/0!</v>
      </c>
    </row>
    <row r="14" spans="3:12" x14ac:dyDescent="0.2">
      <c r="C14" t="s">
        <v>40</v>
      </c>
    </row>
    <row r="15" spans="3:12" x14ac:dyDescent="0.2">
      <c r="C15" s="1" t="s">
        <v>0</v>
      </c>
      <c r="D15" s="1" t="s">
        <v>1</v>
      </c>
      <c r="E15" s="1" t="s">
        <v>33</v>
      </c>
      <c r="F15" s="6" t="s">
        <v>43</v>
      </c>
      <c r="G15" s="1" t="s">
        <v>25</v>
      </c>
      <c r="H15" s="6" t="s">
        <v>14</v>
      </c>
      <c r="I15" s="1" t="s">
        <v>32</v>
      </c>
      <c r="J15" s="28" t="s">
        <v>46</v>
      </c>
      <c r="K15" s="28" t="s">
        <v>48</v>
      </c>
      <c r="L15" s="28" t="s">
        <v>49</v>
      </c>
    </row>
    <row r="16" spans="3:12" x14ac:dyDescent="0.2">
      <c r="C16" s="1" t="s">
        <v>3</v>
      </c>
      <c r="D16" s="1" t="s">
        <v>11</v>
      </c>
      <c r="E16" s="1" t="s">
        <v>2</v>
      </c>
      <c r="F16" s="1" t="s">
        <v>2</v>
      </c>
      <c r="G16" s="1" t="s">
        <v>2</v>
      </c>
      <c r="H16" s="1" t="s">
        <v>15</v>
      </c>
      <c r="I16" s="1" t="s">
        <v>45</v>
      </c>
      <c r="J16" s="28" t="s">
        <v>22</v>
      </c>
      <c r="K16" s="28" t="s">
        <v>47</v>
      </c>
      <c r="L16" s="28" t="s">
        <v>50</v>
      </c>
    </row>
    <row r="17" spans="2:12" x14ac:dyDescent="0.2">
      <c r="B17" s="3" t="s">
        <v>4</v>
      </c>
      <c r="C17" s="20">
        <v>10</v>
      </c>
      <c r="D17" s="16"/>
      <c r="E17" s="16"/>
      <c r="F17" s="15">
        <f t="shared" ref="F17:F22" si="1">E17*PI()/30</f>
        <v>0</v>
      </c>
      <c r="G17" s="15" t="e">
        <f t="shared" ref="G17:G22" si="2">E17/$F$5</f>
        <v>#DIV/0!</v>
      </c>
      <c r="H17" s="15" t="e">
        <f>PI()*G17/30</f>
        <v>#DIV/0!</v>
      </c>
      <c r="I17" s="16">
        <v>0</v>
      </c>
      <c r="J17" s="21">
        <f>(0.39*0.1285+I17/1000*10*0.25)/(0.07/0.9+0.01)*0.025</f>
        <v>1.4273259493670887E-2</v>
      </c>
      <c r="K17" s="21">
        <f t="shared" ref="K17:K22" si="3">J17*F17</f>
        <v>0</v>
      </c>
      <c r="L17" s="21" t="e">
        <f>K17/($C$17*D17)*100</f>
        <v>#DIV/0!</v>
      </c>
    </row>
    <row r="18" spans="2:12" ht="15" customHeight="1" x14ac:dyDescent="0.2">
      <c r="C18" s="29" t="s">
        <v>16</v>
      </c>
      <c r="D18" s="16"/>
      <c r="E18" s="16"/>
      <c r="F18" s="15">
        <f t="shared" si="1"/>
        <v>0</v>
      </c>
      <c r="G18" s="15" t="e">
        <f t="shared" si="2"/>
        <v>#DIV/0!</v>
      </c>
      <c r="H18" s="15" t="e">
        <f t="shared" ref="H18:H22" si="4">PI()*G18/30</f>
        <v>#DIV/0!</v>
      </c>
      <c r="I18" s="16">
        <v>50</v>
      </c>
      <c r="J18" s="21">
        <f t="shared" ref="J18:J22" si="5">(0.39*0.1285+I18/1000*10*0.25)/(0.07/0.9+0.01)*0.025</f>
        <v>4.9874525316455698E-2</v>
      </c>
      <c r="K18" s="21">
        <f t="shared" si="3"/>
        <v>0</v>
      </c>
      <c r="L18" s="21" t="e">
        <f t="shared" ref="L18:L22" si="6">K18/($C$17*D18)*100</f>
        <v>#DIV/0!</v>
      </c>
    </row>
    <row r="19" spans="2:12" x14ac:dyDescent="0.2">
      <c r="C19" s="29"/>
      <c r="D19" s="16"/>
      <c r="E19" s="16"/>
      <c r="F19" s="15">
        <f t="shared" si="1"/>
        <v>0</v>
      </c>
      <c r="G19" s="15" t="e">
        <f t="shared" si="2"/>
        <v>#DIV/0!</v>
      </c>
      <c r="H19" s="15" t="e">
        <f t="shared" si="4"/>
        <v>#DIV/0!</v>
      </c>
      <c r="I19" s="16">
        <v>100</v>
      </c>
      <c r="J19" s="21">
        <f t="shared" si="5"/>
        <v>8.5475791139240531E-2</v>
      </c>
      <c r="K19" s="21">
        <f t="shared" si="3"/>
        <v>0</v>
      </c>
      <c r="L19" s="21" t="e">
        <f t="shared" si="6"/>
        <v>#DIV/0!</v>
      </c>
    </row>
    <row r="20" spans="2:12" x14ac:dyDescent="0.2">
      <c r="C20" s="29"/>
      <c r="D20" s="16"/>
      <c r="E20" s="16"/>
      <c r="F20" s="15">
        <f t="shared" si="1"/>
        <v>0</v>
      </c>
      <c r="G20" s="15" t="e">
        <f t="shared" si="2"/>
        <v>#DIV/0!</v>
      </c>
      <c r="H20" s="15" t="e">
        <f t="shared" si="4"/>
        <v>#DIV/0!</v>
      </c>
      <c r="I20" s="16">
        <v>200</v>
      </c>
      <c r="J20" s="21">
        <f t="shared" si="5"/>
        <v>0.15667832278481014</v>
      </c>
      <c r="K20" s="21">
        <f t="shared" si="3"/>
        <v>0</v>
      </c>
      <c r="L20" s="21" t="e">
        <f t="shared" si="6"/>
        <v>#DIV/0!</v>
      </c>
    </row>
    <row r="21" spans="2:12" x14ac:dyDescent="0.2">
      <c r="C21" s="29"/>
      <c r="D21" s="16"/>
      <c r="E21" s="16"/>
      <c r="F21" s="15">
        <f t="shared" si="1"/>
        <v>0</v>
      </c>
      <c r="G21" s="15" t="e">
        <f t="shared" si="2"/>
        <v>#DIV/0!</v>
      </c>
      <c r="H21" s="15" t="e">
        <f t="shared" si="4"/>
        <v>#DIV/0!</v>
      </c>
      <c r="I21" s="16">
        <v>300</v>
      </c>
      <c r="J21" s="21">
        <f t="shared" si="5"/>
        <v>0.22788085443037978</v>
      </c>
      <c r="K21" s="21">
        <f t="shared" si="3"/>
        <v>0</v>
      </c>
      <c r="L21" s="21" t="e">
        <f t="shared" si="6"/>
        <v>#DIV/0!</v>
      </c>
    </row>
    <row r="22" spans="2:12" x14ac:dyDescent="0.2">
      <c r="C22" s="29"/>
      <c r="D22" s="16"/>
      <c r="E22" s="16"/>
      <c r="F22" s="15">
        <f t="shared" si="1"/>
        <v>0</v>
      </c>
      <c r="G22" s="15" t="e">
        <f t="shared" si="2"/>
        <v>#DIV/0!</v>
      </c>
      <c r="H22" s="15" t="e">
        <f t="shared" si="4"/>
        <v>#DIV/0!</v>
      </c>
      <c r="I22" s="16">
        <v>400</v>
      </c>
      <c r="J22" s="21">
        <f t="shared" si="5"/>
        <v>0.29908338607594936</v>
      </c>
      <c r="K22" s="21">
        <f t="shared" si="3"/>
        <v>0</v>
      </c>
      <c r="L22" s="21" t="e">
        <f t="shared" si="6"/>
        <v>#DIV/0!</v>
      </c>
    </row>
    <row r="24" spans="2:12" x14ac:dyDescent="0.2">
      <c r="C24" t="s">
        <v>5</v>
      </c>
    </row>
    <row r="25" spans="2:12" x14ac:dyDescent="0.2">
      <c r="C25" t="s">
        <v>41</v>
      </c>
    </row>
    <row r="26" spans="2:12" x14ac:dyDescent="0.2">
      <c r="C26" s="3" t="s">
        <v>6</v>
      </c>
      <c r="D26" s="21" t="e">
        <f>ABS(SLOPE(F17:F22,D17:D22))</f>
        <v>#DIV/0!</v>
      </c>
      <c r="F26" s="4"/>
    </row>
    <row r="27" spans="2:12" x14ac:dyDescent="0.2">
      <c r="C27" s="3" t="s">
        <v>7</v>
      </c>
      <c r="D27" s="21" t="e">
        <f>ABS(INTERCEPT(F17:F22,D17:D22))</f>
        <v>#DIV/0!</v>
      </c>
      <c r="F27" s="4"/>
    </row>
    <row r="28" spans="2:12" x14ac:dyDescent="0.2">
      <c r="F28" s="2"/>
    </row>
    <row r="29" spans="2:12" x14ac:dyDescent="0.2">
      <c r="C29" t="s">
        <v>10</v>
      </c>
      <c r="F29" s="2"/>
    </row>
    <row r="30" spans="2:12" x14ac:dyDescent="0.2">
      <c r="C30" s="27" t="s">
        <v>8</v>
      </c>
      <c r="D30" s="21" t="e">
        <f>C17/D27</f>
        <v>#DIV/0!</v>
      </c>
      <c r="E30" s="21" t="s">
        <v>24</v>
      </c>
    </row>
    <row r="31" spans="2:12" x14ac:dyDescent="0.2">
      <c r="C31" s="27" t="s">
        <v>9</v>
      </c>
      <c r="D31" s="22" t="e">
        <f>D30*D26</f>
        <v>#DIV/0!</v>
      </c>
      <c r="E31" s="23" t="s">
        <v>23</v>
      </c>
    </row>
    <row r="32" spans="2:12" x14ac:dyDescent="0.2">
      <c r="C32" s="2"/>
      <c r="D32" s="2"/>
      <c r="E32" s="2"/>
      <c r="F32" s="2"/>
    </row>
    <row r="33" spans="3:18" x14ac:dyDescent="0.2">
      <c r="C33" t="s">
        <v>5</v>
      </c>
      <c r="F33" s="2"/>
    </row>
    <row r="34" spans="3:18" x14ac:dyDescent="0.2">
      <c r="C34" t="s">
        <v>41</v>
      </c>
      <c r="F34" s="2"/>
    </row>
    <row r="35" spans="3:18" x14ac:dyDescent="0.2">
      <c r="C35" s="3" t="s">
        <v>6</v>
      </c>
      <c r="D35" s="21" t="e">
        <f>ABS(SLOPE(D8:D12,F8:F12))</f>
        <v>#DIV/0!</v>
      </c>
      <c r="F35" s="5"/>
    </row>
    <row r="36" spans="3:18" x14ac:dyDescent="0.2">
      <c r="C36" s="3" t="s">
        <v>7</v>
      </c>
      <c r="D36" s="21" t="e">
        <f>ABS(INTERCEPT(D8:D12,F8:F12))</f>
        <v>#DIV/0!</v>
      </c>
      <c r="F36" s="4"/>
    </row>
    <row r="37" spans="3:18" x14ac:dyDescent="0.2">
      <c r="F37" s="2"/>
    </row>
    <row r="38" spans="3:18" x14ac:dyDescent="0.2">
      <c r="C38" t="s">
        <v>13</v>
      </c>
      <c r="F38" s="2"/>
    </row>
    <row r="39" spans="3:18" x14ac:dyDescent="0.2">
      <c r="C39" s="27" t="s">
        <v>20</v>
      </c>
      <c r="D39" s="21" t="e">
        <f>D30*$D$36</f>
        <v>#DIV/0!</v>
      </c>
      <c r="E39" s="21" t="s">
        <v>22</v>
      </c>
    </row>
    <row r="40" spans="3:18" x14ac:dyDescent="0.2">
      <c r="C40" s="27" t="s">
        <v>12</v>
      </c>
      <c r="D40" s="21" t="e">
        <f>$D$35*D30</f>
        <v>#DIV/0!</v>
      </c>
      <c r="E40" s="21" t="s">
        <v>21</v>
      </c>
    </row>
    <row r="41" spans="3:18" x14ac:dyDescent="0.2">
      <c r="I41" s="11"/>
      <c r="P41" s="11"/>
      <c r="Q41" s="11"/>
      <c r="R41" s="11"/>
    </row>
    <row r="42" spans="3:18" ht="16" x14ac:dyDescent="0.2">
      <c r="I42" s="11"/>
      <c r="J42" s="12"/>
      <c r="K42" s="12"/>
      <c r="L42" s="12"/>
      <c r="M42" s="12"/>
      <c r="N42" s="13"/>
      <c r="O42" s="11"/>
      <c r="P42" s="11"/>
      <c r="Q42" s="11"/>
      <c r="R42" s="11"/>
    </row>
    <row r="43" spans="3:18" x14ac:dyDescent="0.2">
      <c r="I43" s="11"/>
      <c r="J43" s="11"/>
      <c r="K43" s="11"/>
      <c r="L43" s="11"/>
      <c r="M43" s="11"/>
      <c r="N43" s="11"/>
      <c r="O43" s="11"/>
      <c r="P43" s="11"/>
      <c r="Q43" s="11"/>
      <c r="R43" s="11"/>
    </row>
    <row r="44" spans="3:18" x14ac:dyDescent="0.2">
      <c r="I44" s="11"/>
      <c r="J44" s="11"/>
      <c r="K44" s="11"/>
      <c r="L44" s="11"/>
      <c r="M44" s="11"/>
      <c r="N44" s="11"/>
      <c r="O44" s="11"/>
      <c r="P44" s="11"/>
      <c r="Q44" s="11"/>
      <c r="R44" s="11"/>
    </row>
    <row r="45" spans="3:18" x14ac:dyDescent="0.2">
      <c r="C45" s="30" t="s">
        <v>36</v>
      </c>
      <c r="D45" s="30"/>
      <c r="E45" s="30"/>
      <c r="F45" s="30"/>
      <c r="G45" s="30"/>
      <c r="I45" s="11"/>
      <c r="J45" s="11"/>
      <c r="K45" s="11"/>
      <c r="L45" s="11"/>
      <c r="M45" s="11"/>
      <c r="N45" s="11"/>
      <c r="O45" s="11"/>
      <c r="P45" s="11"/>
      <c r="Q45" s="11"/>
      <c r="R45" s="11"/>
    </row>
    <row r="46" spans="3:18" ht="14" customHeight="1" x14ac:dyDescent="0.2">
      <c r="C46" s="34" t="s">
        <v>30</v>
      </c>
      <c r="D46" s="8" t="s">
        <v>0</v>
      </c>
      <c r="E46" s="25"/>
      <c r="F46" s="25" t="s">
        <v>39</v>
      </c>
      <c r="I46" s="11"/>
      <c r="J46" s="11"/>
      <c r="K46" s="11"/>
      <c r="L46" s="11"/>
      <c r="M46" s="11"/>
      <c r="N46" s="11"/>
      <c r="O46" s="11"/>
      <c r="P46" s="11"/>
      <c r="Q46" s="11"/>
      <c r="R46" s="11"/>
    </row>
    <row r="47" spans="3:18" ht="14" customHeight="1" x14ac:dyDescent="0.2">
      <c r="C47" s="35"/>
      <c r="D47" s="9" t="s">
        <v>33</v>
      </c>
      <c r="E47" s="25"/>
      <c r="F47" s="25" t="s">
        <v>2</v>
      </c>
      <c r="G47" s="11"/>
      <c r="H47" s="11"/>
      <c r="I47" s="11"/>
      <c r="J47" s="11"/>
      <c r="K47" s="11"/>
      <c r="L47" s="11"/>
      <c r="M47" s="11"/>
      <c r="N47" s="11"/>
      <c r="O47" s="11"/>
      <c r="P47" s="11"/>
    </row>
    <row r="48" spans="3:18" ht="14" customHeight="1" x14ac:dyDescent="0.2">
      <c r="C48" s="35"/>
      <c r="D48" s="9" t="s">
        <v>25</v>
      </c>
      <c r="E48" s="21" t="e">
        <f>E47/F5</f>
        <v>#DIV/0!</v>
      </c>
      <c r="F48" s="24" t="s">
        <v>2</v>
      </c>
      <c r="I48" s="11"/>
      <c r="J48" s="11"/>
      <c r="K48" s="11"/>
      <c r="L48" s="11"/>
      <c r="M48" s="11"/>
      <c r="N48" s="11"/>
      <c r="O48" s="11"/>
      <c r="P48" s="11"/>
      <c r="Q48" s="11"/>
      <c r="R48" s="11"/>
    </row>
    <row r="49" spans="3:18" x14ac:dyDescent="0.2">
      <c r="C49" s="35"/>
      <c r="D49" s="14" t="s">
        <v>20</v>
      </c>
      <c r="E49" s="21" t="e">
        <f>D39</f>
        <v>#DIV/0!</v>
      </c>
      <c r="F49" s="21" t="s">
        <v>27</v>
      </c>
      <c r="I49" s="11"/>
      <c r="J49" s="11"/>
      <c r="K49" s="11"/>
      <c r="L49" s="11"/>
      <c r="M49" s="11"/>
      <c r="N49" s="11"/>
    </row>
    <row r="50" spans="3:18" x14ac:dyDescent="0.2">
      <c r="C50" s="36"/>
      <c r="D50" s="14" t="s">
        <v>12</v>
      </c>
      <c r="E50" s="21" t="e">
        <f>D40</f>
        <v>#DIV/0!</v>
      </c>
      <c r="F50" s="21" t="s">
        <v>26</v>
      </c>
      <c r="I50" s="11"/>
      <c r="J50" s="11"/>
      <c r="K50" s="11"/>
      <c r="L50" s="11"/>
      <c r="M50" s="11"/>
      <c r="N50" s="11"/>
      <c r="O50" s="11"/>
      <c r="P50" s="11"/>
      <c r="Q50" s="11"/>
      <c r="R50" s="11"/>
    </row>
    <row r="51" spans="3:18" x14ac:dyDescent="0.2">
      <c r="C51" s="10"/>
      <c r="D51" s="3" t="s">
        <v>31</v>
      </c>
      <c r="E51" s="25"/>
      <c r="F51" s="25" t="s">
        <v>28</v>
      </c>
    </row>
    <row r="52" spans="3:18" x14ac:dyDescent="0.2">
      <c r="D52" s="3" t="s">
        <v>38</v>
      </c>
      <c r="E52" s="21" t="e">
        <f>(E50*E51)/LN((E50*PI()*E47/30+E49)/E49)</f>
        <v>#DIV/0!</v>
      </c>
      <c r="F52" s="21" t="s">
        <v>29</v>
      </c>
    </row>
    <row r="54" spans="3:18" x14ac:dyDescent="0.2">
      <c r="C54" s="31" t="s">
        <v>35</v>
      </c>
      <c r="D54" s="31"/>
      <c r="E54" s="31"/>
      <c r="F54" s="31"/>
    </row>
    <row r="55" spans="3:18" x14ac:dyDescent="0.2">
      <c r="C55" s="32" t="s">
        <v>37</v>
      </c>
      <c r="D55" s="32"/>
      <c r="E55" s="32"/>
      <c r="F55" s="33"/>
      <c r="G55" s="25"/>
      <c r="H55" s="26" t="s">
        <v>29</v>
      </c>
    </row>
    <row r="56" spans="3:18" x14ac:dyDescent="0.2">
      <c r="C56" s="32" t="s">
        <v>42</v>
      </c>
      <c r="D56" s="32"/>
      <c r="E56" s="32"/>
      <c r="F56" s="33"/>
      <c r="G56" s="21" t="e">
        <f>E52-G55</f>
        <v>#DIV/0!</v>
      </c>
      <c r="H56" s="24" t="s">
        <v>29</v>
      </c>
    </row>
  </sheetData>
  <mergeCells count="6">
    <mergeCell ref="C18:C22"/>
    <mergeCell ref="C45:G45"/>
    <mergeCell ref="C54:F54"/>
    <mergeCell ref="C56:F56"/>
    <mergeCell ref="C46:C50"/>
    <mergeCell ref="C55:F55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M6600-TOM</dc:creator>
  <cp:lastModifiedBy>Utilisateur de Microsoft Office</cp:lastModifiedBy>
  <dcterms:created xsi:type="dcterms:W3CDTF">2016-11-14T11:25:12Z</dcterms:created>
  <dcterms:modified xsi:type="dcterms:W3CDTF">2018-11-30T20:53:39Z</dcterms:modified>
</cp:coreProperties>
</file>